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TERMINAL\Desktop\"/>
    </mc:Choice>
  </mc:AlternateContent>
  <bookViews>
    <workbookView xWindow="0" yWindow="0" windowWidth="22230" windowHeight="17580" activeTab="1"/>
  </bookViews>
  <sheets>
    <sheet name="Exekúcie bežného zamestnanca" sheetId="2" r:id="rId1"/>
    <sheet name="Exekúcie poberateľov dôchodku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D12" i="4" s="1"/>
  <c r="D70" i="4"/>
  <c r="D68" i="4"/>
  <c r="D72" i="4"/>
  <c r="D39" i="4"/>
  <c r="D41" i="4"/>
  <c r="D69" i="2"/>
  <c r="C79" i="2" s="1"/>
  <c r="D70" i="2"/>
  <c r="D67" i="2"/>
  <c r="D72" i="2"/>
  <c r="D39" i="2"/>
  <c r="D41" i="2"/>
  <c r="D10" i="2"/>
  <c r="C20" i="2" s="1"/>
  <c r="D12" i="2"/>
  <c r="D9" i="2"/>
  <c r="C19" i="2" s="1"/>
  <c r="D10" i="4" l="1"/>
  <c r="C80" i="4"/>
  <c r="C80" i="2"/>
  <c r="C49" i="4"/>
  <c r="C20" i="4"/>
  <c r="C84" i="4"/>
  <c r="D69" i="4"/>
  <c r="C79" i="4" s="1"/>
  <c r="D67" i="4"/>
  <c r="C53" i="4"/>
  <c r="D38" i="4"/>
  <c r="C48" i="4" s="1"/>
  <c r="C24" i="4"/>
  <c r="C19" i="4"/>
  <c r="C53" i="2"/>
  <c r="C49" i="2"/>
  <c r="D38" i="2"/>
  <c r="C48" i="2" s="1"/>
  <c r="C84" i="2"/>
  <c r="D68" i="2"/>
  <c r="C51" i="2" l="1"/>
  <c r="C52" i="2" s="1"/>
  <c r="C82" i="4"/>
  <c r="C83" i="4" s="1"/>
  <c r="A85" i="4" s="1"/>
  <c r="C22" i="4"/>
  <c r="C23" i="4" s="1"/>
  <c r="A25" i="4" s="1"/>
  <c r="C51" i="4"/>
  <c r="C52" i="4" s="1"/>
  <c r="A54" i="4" s="1"/>
  <c r="C82" i="2"/>
  <c r="C83" i="2" s="1"/>
  <c r="A85" i="2" s="1"/>
  <c r="C24" i="2"/>
  <c r="C55" i="2" l="1"/>
  <c r="C57" i="2" s="1"/>
  <c r="A54" i="2"/>
  <c r="C56" i="4"/>
  <c r="C55" i="4"/>
  <c r="C57" i="4" s="1"/>
  <c r="C26" i="4"/>
  <c r="C28" i="4" s="1"/>
  <c r="C27" i="4"/>
  <c r="C87" i="4"/>
  <c r="C86" i="4"/>
  <c r="C88" i="4" s="1"/>
  <c r="C56" i="2"/>
  <c r="C86" i="2"/>
  <c r="C88" i="2" s="1"/>
  <c r="C87" i="2"/>
  <c r="C22" i="2"/>
  <c r="C23" i="2" s="1"/>
  <c r="A25" i="2" s="1"/>
  <c r="C90" i="4" l="1"/>
  <c r="C30" i="4"/>
  <c r="C59" i="4"/>
  <c r="C90" i="2"/>
  <c r="C59" i="2"/>
  <c r="C27" i="2"/>
  <c r="C26" i="2"/>
  <c r="C28" i="2" s="1"/>
  <c r="C30" i="2" l="1"/>
</calcChain>
</file>

<file path=xl/sharedStrings.xml><?xml version="1.0" encoding="utf-8"?>
<sst xmlns="http://schemas.openxmlformats.org/spreadsheetml/2006/main" count="176" uniqueCount="68">
  <si>
    <t>Životné minimum</t>
  </si>
  <si>
    <t>Nepostihnuteľná časť (NČ):</t>
  </si>
  <si>
    <t>NČ na povinného</t>
  </si>
  <si>
    <t>100%ŽM</t>
  </si>
  <si>
    <t>NČ na ďalšiu posudzovanú osobu</t>
  </si>
  <si>
    <t>25%ŽM</t>
  </si>
  <si>
    <t>Suma pri ktorej končí tretinový systém</t>
  </si>
  <si>
    <t>!!Údaje vpíšte len do červených rámčekov!!</t>
  </si>
  <si>
    <t>50%ŽM</t>
  </si>
  <si>
    <t>Výpočet   1/3 exekúcie</t>
  </si>
  <si>
    <t>Výpočet   2/3 exekúcie</t>
  </si>
  <si>
    <t>Čistá mzda (ČM)</t>
  </si>
  <si>
    <t>NČ na ďalšie osoby</t>
  </si>
  <si>
    <t>krátenie NČ o sumu</t>
  </si>
  <si>
    <t>Rozdiel (ČM-NČ)</t>
  </si>
  <si>
    <t>krátenie NČ o %</t>
  </si>
  <si>
    <t>výpočet 1/3</t>
  </si>
  <si>
    <t xml:space="preserve">Zrážka bez obmedzenia </t>
  </si>
  <si>
    <t>+ 1/3</t>
  </si>
  <si>
    <t>+ 2/3</t>
  </si>
  <si>
    <t>Výška exekúcie</t>
  </si>
  <si>
    <t>60%ŽM</t>
  </si>
  <si>
    <t>42%ŽM</t>
  </si>
  <si>
    <t>17,5%ŽM</t>
  </si>
  <si>
    <t>krátenie NČ o sumu*</t>
  </si>
  <si>
    <t>krátenie NČ o %*</t>
  </si>
  <si>
    <t>*platí len pre nový typ zrážok</t>
  </si>
  <si>
    <t>Výpočet   výživného na maloleté dieťa</t>
  </si>
  <si>
    <t>NČ na povinného pri výživnom na maloleté dieťa (70 %)</t>
  </si>
  <si>
    <t>NČ na ďalšiu osobu pri výživnom na maloleté dieťa (70 %)</t>
  </si>
  <si>
    <t>Spracovala: Ing. Martina Lapšová, HOUR, spol. s r.o.</t>
  </si>
  <si>
    <t>Exekúcie bežného zamestnanca</t>
  </si>
  <si>
    <t>Humanet typ zrážky nový
Exekúcia 1/3</t>
  </si>
  <si>
    <t>Humanet typ zrážky nový
Exekúcia 2/3
Bežné výživné na plnoleté dieťa
Dlžné výživné na plnoleté dieťa</t>
  </si>
  <si>
    <t xml:space="preserve">Humanet typ zrážky nový
Bežné výživné na maloleté dieťa
Dlžné výživné na maloleté dieťa </t>
  </si>
  <si>
    <t>Exekúcie poberateľov dôchodku</t>
  </si>
  <si>
    <t>starobný</t>
  </si>
  <si>
    <t>starobný predčasný</t>
  </si>
  <si>
    <t>invalidný</t>
  </si>
  <si>
    <t>vdovský, vdovecký</t>
  </si>
  <si>
    <t>sirotský</t>
  </si>
  <si>
    <t>výsluhový poberateľa, ktorý nedosiahol dôchodkový vek</t>
  </si>
  <si>
    <t>výsluhový poberateľa, ktorý dosiahol dôchodkový vek</t>
  </si>
  <si>
    <t>výsluhový invalidný</t>
  </si>
  <si>
    <t>invalidný poberateľa, ktorý dosiahol dôchodkový vek</t>
  </si>
  <si>
    <t>položka v systéme Humanet</t>
  </si>
  <si>
    <t>vdovský</t>
  </si>
  <si>
    <t>výsluhový</t>
  </si>
  <si>
    <t>výsluhový - dôchodkový vek</t>
  </si>
  <si>
    <t>invalidný výsluhový</t>
  </si>
  <si>
    <t>invalidný - dôchodkový vek</t>
  </si>
  <si>
    <t>iný typ dôchodku - len pre účely exekúcie</t>
  </si>
  <si>
    <t>dôchodok manželky, sociálny dôchodok, dôchodok z II. alebo III. Dôchodkového piliera, vdovský, vdovecký a sirotský výsluhový dôchovok</t>
  </si>
  <si>
    <t>Týka sa poberateľov nasledovných dôchodkov</t>
  </si>
  <si>
    <t>Legislatívna platnosť: od 1.1.2022</t>
  </si>
  <si>
    <t>140% ŽM</t>
  </si>
  <si>
    <t>25% zaokr. sumy 140% ŽM</t>
  </si>
  <si>
    <t>25% zaokr. sumy 100% ŽM</t>
  </si>
  <si>
    <t>3 x (zaokr. suma 140% ŽM)</t>
  </si>
  <si>
    <t>50% zaokr. sumy 140% ŽM</t>
  </si>
  <si>
    <t>50% zaokr. sumy 100% ŽM</t>
  </si>
  <si>
    <t>35%ŽM</t>
  </si>
  <si>
    <r>
      <t xml:space="preserve">Humanet typ zrážky nový
</t>
    </r>
    <r>
      <rPr>
        <i/>
        <sz val="10"/>
        <rFont val="Arial"/>
        <family val="2"/>
        <charset val="238"/>
      </rPr>
      <t>Exekúcia 1/3</t>
    </r>
  </si>
  <si>
    <r>
      <t xml:space="preserve">Humanet typ zrážky pôvodný
</t>
    </r>
    <r>
      <rPr>
        <i/>
        <sz val="10"/>
        <rFont val="Arial"/>
        <family val="2"/>
        <charset val="238"/>
      </rPr>
      <t xml:space="preserve">Exekúcia % </t>
    </r>
    <r>
      <rPr>
        <sz val="10"/>
        <rFont val="Arial"/>
        <family val="2"/>
        <charset val="238"/>
      </rPr>
      <t>(0,333334, typ 1/3)</t>
    </r>
    <r>
      <rPr>
        <i/>
        <sz val="10"/>
        <rFont val="Arial"/>
        <family val="2"/>
        <charset val="238"/>
      </rPr>
      <t xml:space="preserve">
</t>
    </r>
  </si>
  <si>
    <r>
      <t xml:space="preserve">Humanet typ zrážky pôvodný
</t>
    </r>
    <r>
      <rPr>
        <i/>
        <sz val="10"/>
        <rFont val="Arial"/>
        <family val="2"/>
        <charset val="238"/>
      </rPr>
      <t xml:space="preserve">Exekúcia % </t>
    </r>
    <r>
      <rPr>
        <sz val="11"/>
        <color theme="1"/>
        <rFont val="Calibri"/>
        <family val="2"/>
        <charset val="238"/>
        <scheme val="minor"/>
      </rPr>
      <t xml:space="preserve">(0,666667, typ 2/3)
</t>
    </r>
    <r>
      <rPr>
        <i/>
        <sz val="10"/>
        <rFont val="Arial"/>
        <family val="2"/>
        <charset val="238"/>
      </rPr>
      <t>Exekúcia suma
Výživné na</t>
    </r>
    <r>
      <rPr>
        <sz val="10"/>
        <rFont val="Arial"/>
        <family val="2"/>
        <charset val="238"/>
      </rPr>
      <t xml:space="preserve"> plnoleté dieťa</t>
    </r>
    <r>
      <rPr>
        <i/>
        <sz val="10"/>
        <rFont val="Arial"/>
        <family val="2"/>
        <charset val="238"/>
      </rPr>
      <t xml:space="preserve">
Exekúcia výživné % </t>
    </r>
    <r>
      <rPr>
        <sz val="11"/>
        <color theme="1"/>
        <rFont val="Calibri"/>
        <family val="2"/>
        <charset val="238"/>
        <scheme val="minor"/>
      </rPr>
      <t xml:space="preserve">(0,6667) na plnoleté dieťa
</t>
    </r>
    <r>
      <rPr>
        <i/>
        <sz val="10"/>
        <rFont val="Arial"/>
        <family val="2"/>
        <charset val="238"/>
      </rPr>
      <t xml:space="preserve">Exekúcia výživné suma </t>
    </r>
    <r>
      <rPr>
        <sz val="10"/>
        <rFont val="Arial"/>
        <family val="2"/>
        <charset val="238"/>
      </rPr>
      <t xml:space="preserve">na plnoleté dieťa
</t>
    </r>
  </si>
  <si>
    <r>
      <t xml:space="preserve">Humanet typ zrážky pôvodný
</t>
    </r>
    <r>
      <rPr>
        <i/>
        <sz val="10"/>
        <rFont val="Arial"/>
        <family val="2"/>
        <charset val="238"/>
      </rPr>
      <t xml:space="preserve">Exekúcia % </t>
    </r>
    <r>
      <rPr>
        <sz val="11"/>
        <color theme="1"/>
        <rFont val="Calibri"/>
        <family val="2"/>
        <charset val="238"/>
        <scheme val="minor"/>
      </rPr>
      <t xml:space="preserve">(0,666667, typ 2/3)
</t>
    </r>
    <r>
      <rPr>
        <i/>
        <sz val="10"/>
        <rFont val="Arial"/>
        <family val="2"/>
        <charset val="238"/>
      </rPr>
      <t>Exekúcia suma
Výživné na</t>
    </r>
    <r>
      <rPr>
        <sz val="10"/>
        <rFont val="Arial"/>
        <family val="2"/>
        <charset val="238"/>
      </rPr>
      <t xml:space="preserve"> plnoleté dieťa</t>
    </r>
    <r>
      <rPr>
        <i/>
        <sz val="10"/>
        <rFont val="Arial"/>
        <family val="2"/>
        <charset val="238"/>
      </rPr>
      <t xml:space="preserve">
Exekúcia výživné % </t>
    </r>
    <r>
      <rPr>
        <sz val="11"/>
        <color theme="1"/>
        <rFont val="Calibri"/>
        <family val="2"/>
        <charset val="238"/>
        <scheme val="minor"/>
      </rPr>
      <t xml:space="preserve">(0,666667, typ 2/3) na plnoleté dieťa
</t>
    </r>
    <r>
      <rPr>
        <i/>
        <sz val="10"/>
        <rFont val="Arial"/>
        <family val="2"/>
        <charset val="238"/>
      </rPr>
      <t xml:space="preserve">Exekúcia výživné suma </t>
    </r>
    <r>
      <rPr>
        <sz val="10"/>
        <rFont val="Arial"/>
        <family val="2"/>
        <charset val="238"/>
      </rPr>
      <t xml:space="preserve">na plnoleté dieťa
</t>
    </r>
  </si>
  <si>
    <r>
      <t xml:space="preserve">Humanet typ zrážky pôvodný
</t>
    </r>
    <r>
      <rPr>
        <i/>
        <sz val="10"/>
        <rFont val="Arial"/>
        <family val="2"/>
        <charset val="238"/>
      </rPr>
      <t xml:space="preserve">Výživné </t>
    </r>
    <r>
      <rPr>
        <sz val="10"/>
        <rFont val="Arial"/>
        <family val="2"/>
        <charset val="238"/>
      </rPr>
      <t>na maloleté dieťa</t>
    </r>
    <r>
      <rPr>
        <i/>
        <sz val="10"/>
        <rFont val="Arial"/>
        <family val="2"/>
        <charset val="238"/>
      </rPr>
      <t xml:space="preserve">
Exekúcia výživné % </t>
    </r>
    <r>
      <rPr>
        <sz val="11"/>
        <color theme="1"/>
        <rFont val="Calibri"/>
        <family val="2"/>
        <charset val="238"/>
        <scheme val="minor"/>
      </rPr>
      <t xml:space="preserve">(0,666667, typ 2/3) na maloleté dieťa
</t>
    </r>
    <r>
      <rPr>
        <i/>
        <sz val="10"/>
        <rFont val="Arial"/>
        <family val="2"/>
        <charset val="238"/>
      </rPr>
      <t xml:space="preserve">Exekúcia výživné suma </t>
    </r>
    <r>
      <rPr>
        <sz val="10"/>
        <rFont val="Arial"/>
        <family val="2"/>
        <charset val="238"/>
      </rPr>
      <t>na maloleté dieťa</t>
    </r>
    <r>
      <rPr>
        <i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</si>
  <si>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r>
      <t xml:space="preserve">Humanet typ zrážky pôvodný
</t>
    </r>
    <r>
      <rPr>
        <i/>
        <sz val="10"/>
        <rFont val="Arial"/>
        <family val="2"/>
        <charset val="238"/>
      </rPr>
      <t xml:space="preserve">Exekúcia % </t>
    </r>
    <r>
      <rPr>
        <sz val="10"/>
        <rFont val="Arial"/>
        <family val="2"/>
        <charset val="238"/>
      </rPr>
      <t>(0,333334, typ 1/3)</t>
    </r>
    <r>
      <rPr>
        <i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</si>
</sst>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57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2"/>
      <color indexed="62"/>
      <name val="Arial"/>
      <family val="2"/>
      <charset val="238"/>
    </font>
    <font>
      <b/>
      <sz val="12"/>
      <name val="Arial"/>
      <family val="2"/>
    </font>
    <font>
      <sz val="12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Fill="1" applyBorder="1"/>
    <xf numFmtId="0" fontId="5" fillId="0" borderId="0" xfId="1" applyFill="1" applyBorder="1"/>
    <xf numFmtId="0" fontId="5" fillId="0" borderId="0" xfId="1" applyFill="1" applyBorder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5" fillId="0" borderId="0" xfId="1" applyAlignment="1">
      <alignment vertical="top"/>
    </xf>
    <xf numFmtId="0" fontId="8" fillId="0" borderId="0" xfId="1" applyFont="1"/>
    <xf numFmtId="0" fontId="9" fillId="0" borderId="4" xfId="1" applyFont="1" applyFill="1" applyBorder="1"/>
    <xf numFmtId="0" fontId="10" fillId="0" borderId="0" xfId="1" applyFont="1" applyAlignment="1">
      <alignment horizontal="center"/>
    </xf>
    <xf numFmtId="0" fontId="10" fillId="0" borderId="0" xfId="1" applyFont="1"/>
    <xf numFmtId="0" fontId="11" fillId="0" borderId="0" xfId="1" applyFont="1"/>
    <xf numFmtId="0" fontId="10" fillId="0" borderId="5" xfId="1" applyFont="1" applyBorder="1"/>
    <xf numFmtId="0" fontId="9" fillId="0" borderId="4" xfId="1" applyFont="1" applyFill="1" applyBorder="1" applyAlignment="1">
      <alignment horizontal="center"/>
    </xf>
    <xf numFmtId="0" fontId="10" fillId="0" borderId="6" xfId="1" applyFont="1" applyBorder="1"/>
    <xf numFmtId="0" fontId="10" fillId="0" borderId="0" xfId="1" applyFont="1" applyBorder="1"/>
    <xf numFmtId="0" fontId="9" fillId="0" borderId="0" xfId="1" applyFont="1" applyFill="1" applyBorder="1" applyAlignment="1">
      <alignment horizontal="center"/>
    </xf>
    <xf numFmtId="0" fontId="1" fillId="0" borderId="8" xfId="1" applyFont="1" applyBorder="1"/>
    <xf numFmtId="0" fontId="1" fillId="0" borderId="0" xfId="1" applyFont="1" applyAlignment="1">
      <alignment horizontal="right"/>
    </xf>
    <xf numFmtId="0" fontId="10" fillId="0" borderId="9" xfId="1" applyFont="1" applyBorder="1"/>
    <xf numFmtId="0" fontId="9" fillId="0" borderId="10" xfId="1" applyFont="1" applyFill="1" applyBorder="1" applyAlignment="1">
      <alignment horizontal="center"/>
    </xf>
    <xf numFmtId="0" fontId="1" fillId="0" borderId="11" xfId="1" applyFont="1" applyBorder="1"/>
    <xf numFmtId="0" fontId="12" fillId="0" borderId="0" xfId="1" applyFont="1" applyAlignment="1">
      <alignment horizontal="left"/>
    </xf>
    <xf numFmtId="0" fontId="10" fillId="0" borderId="0" xfId="1" applyFont="1" applyBorder="1" applyAlignment="1">
      <alignment horizontal="right"/>
    </xf>
    <xf numFmtId="0" fontId="10" fillId="0" borderId="0" xfId="1" applyFont="1" applyFill="1" applyAlignment="1">
      <alignment horizontal="center"/>
    </xf>
    <xf numFmtId="49" fontId="10" fillId="0" borderId="7" xfId="1" applyNumberFormat="1" applyFont="1" applyFill="1" applyBorder="1"/>
    <xf numFmtId="0" fontId="1" fillId="0" borderId="7" xfId="1" applyFont="1" applyFill="1" applyBorder="1" applyAlignment="1">
      <alignment horizontal="right"/>
    </xf>
    <xf numFmtId="0" fontId="10" fillId="0" borderId="7" xfId="1" applyFont="1" applyFill="1" applyBorder="1"/>
    <xf numFmtId="0" fontId="13" fillId="0" borderId="0" xfId="1" applyFont="1"/>
    <xf numFmtId="2" fontId="13" fillId="0" borderId="0" xfId="1" applyNumberFormat="1" applyFont="1"/>
    <xf numFmtId="49" fontId="13" fillId="0" borderId="12" xfId="1" applyNumberFormat="1" applyFont="1" applyBorder="1"/>
    <xf numFmtId="0" fontId="10" fillId="0" borderId="12" xfId="1" applyFont="1" applyBorder="1"/>
    <xf numFmtId="2" fontId="13" fillId="0" borderId="12" xfId="1" applyNumberFormat="1" applyFont="1" applyBorder="1"/>
    <xf numFmtId="0" fontId="14" fillId="0" borderId="0" xfId="1" applyFont="1"/>
    <xf numFmtId="2" fontId="14" fillId="0" borderId="0" xfId="1" applyNumberFormat="1" applyFont="1"/>
    <xf numFmtId="2" fontId="10" fillId="0" borderId="0" xfId="1" applyNumberFormat="1" applyFont="1"/>
    <xf numFmtId="0" fontId="3" fillId="0" borderId="0" xfId="1" applyFont="1" applyAlignment="1">
      <alignment horizontal="center"/>
    </xf>
    <xf numFmtId="0" fontId="3" fillId="0" borderId="0" xfId="1" applyFont="1"/>
    <xf numFmtId="0" fontId="10" fillId="0" borderId="0" xfId="1" applyFont="1" applyBorder="1" applyAlignment="1">
      <alignment horizontal="center"/>
    </xf>
    <xf numFmtId="0" fontId="15" fillId="0" borderId="0" xfId="1" applyFont="1"/>
    <xf numFmtId="1" fontId="15" fillId="0" borderId="0" xfId="1" applyNumberFormat="1" applyFont="1"/>
    <xf numFmtId="0" fontId="7" fillId="2" borderId="0" xfId="1" applyFont="1" applyFill="1"/>
    <xf numFmtId="0" fontId="5" fillId="2" borderId="0" xfId="1" applyFill="1"/>
    <xf numFmtId="0" fontId="5" fillId="2" borderId="0" xfId="1" applyFill="1" applyAlignment="1">
      <alignment horizontal="center"/>
    </xf>
    <xf numFmtId="0" fontId="7" fillId="3" borderId="0" xfId="1" applyFont="1" applyFill="1"/>
    <xf numFmtId="0" fontId="5" fillId="3" borderId="0" xfId="1" applyFill="1"/>
    <xf numFmtId="0" fontId="5" fillId="3" borderId="0" xfId="1" applyFill="1" applyAlignment="1">
      <alignment horizontal="center"/>
    </xf>
    <xf numFmtId="0" fontId="16" fillId="0" borderId="0" xfId="1" applyFont="1"/>
    <xf numFmtId="0" fontId="17" fillId="0" borderId="0" xfId="1" applyFont="1"/>
    <xf numFmtId="0" fontId="5" fillId="0" borderId="0" xfId="1" applyFont="1" applyFill="1"/>
    <xf numFmtId="0" fontId="5" fillId="0" borderId="0" xfId="1" applyFont="1"/>
    <xf numFmtId="0" fontId="5" fillId="0" borderId="0" xfId="1" applyAlignment="1">
      <alignment horizontal="left" vertical="top" wrapText="1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zoomScaleNormal="100" zoomScaleSheetLayoutView="100" workbookViewId="0">
      <pane ySplit="1" topLeftCell="A2" activePane="bottomLeft" state="frozen"/>
      <selection pane="bottomLeft" activeCell="C76" sqref="C76:D76"/>
    </sheetView>
  </sheetViews>
  <sheetFormatPr defaultColWidth="8.85546875" defaultRowHeight="12.75" x14ac:dyDescent="0.2"/>
  <cols>
    <col min="1" max="1" width="28.7109375" style="1" customWidth="1"/>
    <col min="2" max="2" width="27.7109375" style="1" customWidth="1"/>
    <col min="3" max="3" width="24.7109375" style="1" customWidth="1"/>
    <col min="4" max="4" width="12.7109375" style="1" customWidth="1"/>
    <col min="5" max="16384" width="8.85546875" style="1"/>
  </cols>
  <sheetData>
    <row r="1" spans="1:6" ht="25.15" customHeight="1" x14ac:dyDescent="0.3">
      <c r="A1" s="45" t="s">
        <v>31</v>
      </c>
      <c r="B1" s="46"/>
      <c r="C1" s="46"/>
      <c r="D1" s="47"/>
    </row>
    <row r="2" spans="1:6" x14ac:dyDescent="0.2">
      <c r="A2" s="1" t="s">
        <v>30</v>
      </c>
      <c r="D2" s="2"/>
    </row>
    <row r="3" spans="1:6" x14ac:dyDescent="0.2">
      <c r="A3" s="1" t="s">
        <v>54</v>
      </c>
    </row>
    <row r="4" spans="1:6" ht="5.85" customHeight="1" x14ac:dyDescent="0.2">
      <c r="D4" s="2"/>
    </row>
    <row r="5" spans="1:6" ht="25.15" customHeight="1" x14ac:dyDescent="0.3">
      <c r="A5" s="48" t="s">
        <v>9</v>
      </c>
      <c r="B5" s="49"/>
      <c r="C5" s="49"/>
      <c r="D5" s="50"/>
    </row>
    <row r="6" spans="1:6" ht="7.15" customHeight="1" x14ac:dyDescent="0.2">
      <c r="D6" s="2"/>
    </row>
    <row r="7" spans="1:6" ht="16.5" customHeight="1" x14ac:dyDescent="0.25">
      <c r="A7" s="3" t="s">
        <v>0</v>
      </c>
      <c r="D7" s="4">
        <v>295.22000000000003</v>
      </c>
    </row>
    <row r="8" spans="1:6" ht="16.149999999999999" customHeight="1" x14ac:dyDescent="0.2">
      <c r="A8" s="5" t="s">
        <v>1</v>
      </c>
      <c r="B8" s="6"/>
      <c r="C8" s="6"/>
      <c r="D8" s="7"/>
    </row>
    <row r="9" spans="1:6" ht="15.95" customHeight="1" x14ac:dyDescent="0.2">
      <c r="A9" s="8" t="s">
        <v>2</v>
      </c>
      <c r="C9" s="8" t="s">
        <v>55</v>
      </c>
      <c r="D9" s="9">
        <f>ROUNDDOWN(D7*1.4,2)</f>
        <v>413.3</v>
      </c>
      <c r="F9" s="52"/>
    </row>
    <row r="10" spans="1:6" ht="15.95" customHeight="1" x14ac:dyDescent="0.2">
      <c r="A10" s="8" t="s">
        <v>4</v>
      </c>
      <c r="C10" s="8" t="s">
        <v>56</v>
      </c>
      <c r="D10" s="9">
        <f>ROUNDDOWN(0.25*ROUNDDOWN(D7*1.4,2),2)</f>
        <v>103.32</v>
      </c>
      <c r="F10" s="52"/>
    </row>
    <row r="11" spans="1:6" ht="7.15" customHeight="1" x14ac:dyDescent="0.2">
      <c r="C11" s="53"/>
      <c r="D11" s="2"/>
    </row>
    <row r="12" spans="1:6" ht="15.95" customHeight="1" x14ac:dyDescent="0.2">
      <c r="A12" s="8" t="s">
        <v>6</v>
      </c>
      <c r="C12" s="8" t="s">
        <v>58</v>
      </c>
      <c r="D12" s="9">
        <f>3*ROUNDDOWN(D7*1.4,2)</f>
        <v>1239.9000000000001</v>
      </c>
      <c r="F12" s="52"/>
    </row>
    <row r="13" spans="1:6" ht="7.15" customHeight="1" thickBot="1" x14ac:dyDescent="0.25">
      <c r="D13" s="2"/>
    </row>
    <row r="14" spans="1:6" ht="24.6" customHeight="1" thickTop="1" thickBot="1" x14ac:dyDescent="0.3">
      <c r="A14" s="56" t="s">
        <v>7</v>
      </c>
      <c r="B14" s="57"/>
      <c r="C14" s="57"/>
      <c r="D14" s="58"/>
    </row>
    <row r="15" spans="1:6" ht="7.15" customHeight="1" thickTop="1" x14ac:dyDescent="0.2">
      <c r="D15" s="2"/>
    </row>
    <row r="16" spans="1:6" ht="31.15" customHeight="1" x14ac:dyDescent="0.2">
      <c r="A16" s="55" t="s">
        <v>67</v>
      </c>
      <c r="B16" s="55"/>
      <c r="C16" s="55" t="s">
        <v>32</v>
      </c>
      <c r="D16" s="55"/>
    </row>
    <row r="17" spans="1:4" ht="7.9" customHeight="1" thickBot="1" x14ac:dyDescent="0.25">
      <c r="D17" s="2"/>
    </row>
    <row r="18" spans="1:4" ht="19.5" thickTop="1" thickBot="1" x14ac:dyDescent="0.3">
      <c r="A18" s="3" t="s">
        <v>11</v>
      </c>
      <c r="B18" s="11"/>
      <c r="C18" s="12">
        <v>645.79999999999995</v>
      </c>
      <c r="D18" s="13"/>
    </row>
    <row r="19" spans="1:4" ht="16.5" thickTop="1" thickBot="1" x14ac:dyDescent="0.25">
      <c r="A19" s="14" t="s">
        <v>2</v>
      </c>
      <c r="B19" s="15"/>
      <c r="C19" s="14">
        <f>ROUNDDOWN(-D9,2)</f>
        <v>-413.3</v>
      </c>
      <c r="D19" s="13"/>
    </row>
    <row r="20" spans="1:4" ht="19.5" thickTop="1" thickBot="1" x14ac:dyDescent="0.3">
      <c r="A20" s="16" t="s">
        <v>12</v>
      </c>
      <c r="B20" s="17">
        <v>3</v>
      </c>
      <c r="C20" s="18">
        <f>ROUNDDOWN((-B20*D10),2)</f>
        <v>-309.95999999999998</v>
      </c>
      <c r="D20" s="13"/>
    </row>
    <row r="21" spans="1:4" ht="19.5" thickTop="1" thickBot="1" x14ac:dyDescent="0.3">
      <c r="A21" s="19" t="s">
        <v>24</v>
      </c>
      <c r="B21" s="20"/>
      <c r="C21" s="21">
        <v>222.1</v>
      </c>
      <c r="D21" s="13"/>
    </row>
    <row r="22" spans="1:4" ht="18.75" thickBot="1" x14ac:dyDescent="0.3">
      <c r="A22" s="23" t="s">
        <v>25</v>
      </c>
      <c r="B22" s="24"/>
      <c r="C22" s="25">
        <f>ROUND(-(C19+C20)*(B22)/100,2)</f>
        <v>0</v>
      </c>
      <c r="D22" s="13"/>
    </row>
    <row r="23" spans="1:4" ht="16.5" thickTop="1" x14ac:dyDescent="0.25">
      <c r="A23" s="14" t="s">
        <v>14</v>
      </c>
      <c r="B23" s="22"/>
      <c r="C23" s="14">
        <f>IF(((C18+C19+C20+C21+C22)&lt;0),0,(C18+C19+C20+C21+C22))</f>
        <v>144.63999999999996</v>
      </c>
      <c r="D23" s="13"/>
    </row>
    <row r="24" spans="1:4" ht="15" x14ac:dyDescent="0.2">
      <c r="A24" s="8" t="s">
        <v>6</v>
      </c>
      <c r="B24" s="14"/>
      <c r="C24" s="19">
        <f>D12</f>
        <v>1239.9000000000001</v>
      </c>
      <c r="D24" s="28"/>
    </row>
    <row r="25" spans="1:4" ht="15.75" x14ac:dyDescent="0.25">
      <c r="A25" s="26" t="str">
        <f>IF((C23&lt;=C24),"Rozdiel (ČM - NČ) je menší alebo rovný ako hranica pre tretinový systém","Rozdiel (ČM - NČ) je väčší ako hranica pre tretinový systém")</f>
        <v>Rozdiel (ČM - NČ) je menší alebo rovný ako hranica pre tretinový systém</v>
      </c>
      <c r="C25" s="27"/>
      <c r="D25" s="13"/>
    </row>
    <row r="26" spans="1:4" ht="16.5" thickBot="1" x14ac:dyDescent="0.3">
      <c r="A26" s="29" t="s">
        <v>16</v>
      </c>
      <c r="B26" s="30"/>
      <c r="C26" s="31">
        <f>IF((C23&lt;=D12),ROUNDDOWN((C23/3),2),ROUNDDOWN((D12/3),2))</f>
        <v>48.21</v>
      </c>
      <c r="D26" s="13"/>
    </row>
    <row r="27" spans="1:4" ht="15" x14ac:dyDescent="0.2">
      <c r="A27" s="32" t="s">
        <v>17</v>
      </c>
      <c r="B27" s="14"/>
      <c r="C27" s="33">
        <f>ROUND(IF((C23-C24)&gt;0,C23-C24,0),2)</f>
        <v>0</v>
      </c>
      <c r="D27" s="13"/>
    </row>
    <row r="28" spans="1:4" ht="15" x14ac:dyDescent="0.2">
      <c r="A28" s="34" t="s">
        <v>18</v>
      </c>
      <c r="B28" s="35"/>
      <c r="C28" s="36">
        <f>C26</f>
        <v>48.21</v>
      </c>
      <c r="D28" s="13"/>
    </row>
    <row r="29" spans="1:4" ht="7.15" customHeight="1" x14ac:dyDescent="0.2">
      <c r="D29" s="13"/>
    </row>
    <row r="30" spans="1:4" ht="18" x14ac:dyDescent="0.25">
      <c r="A30" s="37" t="s">
        <v>20</v>
      </c>
      <c r="B30" s="37"/>
      <c r="C30" s="38">
        <f>C27+C28</f>
        <v>48.21</v>
      </c>
      <c r="D30" s="13"/>
    </row>
    <row r="31" spans="1:4" ht="7.9" customHeight="1" x14ac:dyDescent="0.2">
      <c r="D31" s="2"/>
    </row>
    <row r="32" spans="1:4" ht="15" x14ac:dyDescent="0.2">
      <c r="A32" s="14" t="s">
        <v>26</v>
      </c>
      <c r="B32" s="14"/>
      <c r="C32" s="39"/>
      <c r="D32" s="2"/>
    </row>
    <row r="33" spans="1:6" x14ac:dyDescent="0.2">
      <c r="D33" s="2"/>
    </row>
    <row r="34" spans="1:6" ht="20.25" x14ac:dyDescent="0.3">
      <c r="A34" s="48" t="s">
        <v>10</v>
      </c>
      <c r="B34" s="49"/>
      <c r="C34" s="49"/>
      <c r="D34" s="50"/>
    </row>
    <row r="35" spans="1:6" ht="7.15" customHeight="1" x14ac:dyDescent="0.2">
      <c r="D35" s="2"/>
    </row>
    <row r="36" spans="1:6" ht="15.75" x14ac:dyDescent="0.25">
      <c r="A36" s="3" t="s">
        <v>0</v>
      </c>
      <c r="D36" s="4">
        <v>295.22000000000003</v>
      </c>
    </row>
    <row r="37" spans="1:6" x14ac:dyDescent="0.2">
      <c r="A37" s="5" t="s">
        <v>1</v>
      </c>
      <c r="B37" s="6"/>
      <c r="C37" s="6"/>
      <c r="D37" s="7"/>
    </row>
    <row r="38" spans="1:6" x14ac:dyDescent="0.2">
      <c r="A38" s="8" t="s">
        <v>2</v>
      </c>
      <c r="C38" s="8" t="s">
        <v>3</v>
      </c>
      <c r="D38" s="9">
        <f>ROUNDDOWN(D36*1,2)</f>
        <v>295.22000000000003</v>
      </c>
    </row>
    <row r="39" spans="1:6" x14ac:dyDescent="0.2">
      <c r="A39" s="8" t="s">
        <v>4</v>
      </c>
      <c r="C39" s="8" t="s">
        <v>57</v>
      </c>
      <c r="D39" s="9">
        <f>ROUNDDOWN(0.25*ROUNDDOWN(D36*1,2),2)</f>
        <v>73.8</v>
      </c>
      <c r="F39" s="52"/>
    </row>
    <row r="40" spans="1:6" ht="6.6" customHeight="1" x14ac:dyDescent="0.2">
      <c r="C40" s="53"/>
      <c r="D40" s="2"/>
    </row>
    <row r="41" spans="1:6" x14ac:dyDescent="0.2">
      <c r="A41" s="8" t="s">
        <v>6</v>
      </c>
      <c r="C41" s="8" t="s">
        <v>58</v>
      </c>
      <c r="D41" s="9">
        <f>3*ROUNDDOWN(D36*1.4,2)</f>
        <v>1239.9000000000001</v>
      </c>
      <c r="F41" s="52"/>
    </row>
    <row r="42" spans="1:6" ht="6.6" customHeight="1" thickBot="1" x14ac:dyDescent="0.25">
      <c r="D42" s="2"/>
    </row>
    <row r="43" spans="1:6" ht="24.6" customHeight="1" thickTop="1" thickBot="1" x14ac:dyDescent="0.3">
      <c r="A43" s="56" t="s">
        <v>7</v>
      </c>
      <c r="B43" s="57"/>
      <c r="C43" s="57"/>
      <c r="D43" s="58"/>
    </row>
    <row r="44" spans="1:6" ht="5.85" customHeight="1" thickTop="1" x14ac:dyDescent="0.2">
      <c r="D44" s="2"/>
    </row>
    <row r="45" spans="1:6" ht="84.2" customHeight="1" x14ac:dyDescent="0.2">
      <c r="A45" s="55" t="s">
        <v>64</v>
      </c>
      <c r="B45" s="55"/>
      <c r="C45" s="55" t="s">
        <v>33</v>
      </c>
      <c r="D45" s="55"/>
    </row>
    <row r="46" spans="1:6" ht="7.15" customHeight="1" thickBot="1" x14ac:dyDescent="0.25">
      <c r="D46" s="2"/>
    </row>
    <row r="47" spans="1:6" ht="19.5" thickTop="1" thickBot="1" x14ac:dyDescent="0.3">
      <c r="A47" s="3" t="s">
        <v>11</v>
      </c>
      <c r="B47" s="11"/>
      <c r="C47" s="12">
        <v>1096.5999999999999</v>
      </c>
      <c r="D47" s="13"/>
    </row>
    <row r="48" spans="1:6" ht="16.5" thickTop="1" thickBot="1" x14ac:dyDescent="0.25">
      <c r="A48" s="14" t="s">
        <v>2</v>
      </c>
      <c r="B48" s="15"/>
      <c r="C48" s="14">
        <f>ROUNDDOWN(-D38,2)</f>
        <v>-295.22000000000003</v>
      </c>
      <c r="D48" s="13"/>
    </row>
    <row r="49" spans="1:6" ht="19.5" thickTop="1" thickBot="1" x14ac:dyDescent="0.3">
      <c r="A49" s="19" t="s">
        <v>12</v>
      </c>
      <c r="B49" s="12"/>
      <c r="C49" s="19">
        <f>ROUNDDOWN((-B49*D39),2)</f>
        <v>0</v>
      </c>
      <c r="D49" s="13"/>
    </row>
    <row r="50" spans="1:6" ht="19.5" thickTop="1" thickBot="1" x14ac:dyDescent="0.3">
      <c r="A50" s="19" t="s">
        <v>24</v>
      </c>
      <c r="B50" s="20"/>
      <c r="C50" s="21">
        <v>0</v>
      </c>
      <c r="D50" s="13"/>
    </row>
    <row r="51" spans="1:6" ht="18.75" thickBot="1" x14ac:dyDescent="0.3">
      <c r="A51" s="23" t="s">
        <v>25</v>
      </c>
      <c r="B51" s="24"/>
      <c r="C51" s="25">
        <f>ROUND(-(C48+C49)*(B51)/100,2)</f>
        <v>0</v>
      </c>
      <c r="D51" s="13"/>
    </row>
    <row r="52" spans="1:6" ht="16.5" thickTop="1" x14ac:dyDescent="0.25">
      <c r="A52" s="14" t="s">
        <v>14</v>
      </c>
      <c r="B52" s="22"/>
      <c r="C52" s="14">
        <f>IF(((C47+C48+C49+C50+C51)&lt;0),0,(C47+C48+C49+C50+C51))</f>
        <v>801.37999999999988</v>
      </c>
      <c r="D52" s="13"/>
    </row>
    <row r="53" spans="1:6" ht="15" x14ac:dyDescent="0.2">
      <c r="A53" s="8" t="s">
        <v>6</v>
      </c>
      <c r="B53" s="14"/>
      <c r="C53" s="19">
        <f>D41</f>
        <v>1239.9000000000001</v>
      </c>
      <c r="D53" s="28"/>
      <c r="F53" s="52"/>
    </row>
    <row r="54" spans="1:6" ht="15.75" x14ac:dyDescent="0.25">
      <c r="A54" s="26" t="str">
        <f>IF((C52&lt;=C53),"Rozdiel (ČM - NČ) je menší alebo rovný ako hranica pre tretinový systém","Rozdiel (ČM - NČ) je väčší ako hranica pre tretinový systém")</f>
        <v>Rozdiel (ČM - NČ) je menší alebo rovný ako hranica pre tretinový systém</v>
      </c>
      <c r="C54" s="27"/>
      <c r="D54" s="13"/>
    </row>
    <row r="55" spans="1:6" ht="16.5" thickBot="1" x14ac:dyDescent="0.3">
      <c r="A55" s="29" t="s">
        <v>16</v>
      </c>
      <c r="B55" s="30"/>
      <c r="C55" s="31">
        <f>IF((C52&lt;=D41),ROUNDDOWN((C52/3),2),ROUNDDOWN((D41/3),2))</f>
        <v>267.12</v>
      </c>
      <c r="D55" s="13"/>
    </row>
    <row r="56" spans="1:6" ht="15" x14ac:dyDescent="0.2">
      <c r="A56" s="32" t="s">
        <v>17</v>
      </c>
      <c r="B56" s="14"/>
      <c r="C56" s="33">
        <f>ROUND(IF((C52-C53)&gt;0,C52-C53,0),2)</f>
        <v>0</v>
      </c>
      <c r="D56" s="13"/>
    </row>
    <row r="57" spans="1:6" ht="15" x14ac:dyDescent="0.2">
      <c r="A57" s="34" t="s">
        <v>19</v>
      </c>
      <c r="B57" s="35"/>
      <c r="C57" s="36">
        <f>2*C55</f>
        <v>534.24</v>
      </c>
      <c r="D57" s="13"/>
    </row>
    <row r="58" spans="1:6" ht="7.15" customHeight="1" x14ac:dyDescent="0.2">
      <c r="D58" s="13"/>
    </row>
    <row r="59" spans="1:6" ht="18" x14ac:dyDescent="0.25">
      <c r="A59" s="37" t="s">
        <v>20</v>
      </c>
      <c r="B59" s="37"/>
      <c r="C59" s="38">
        <f>C56+C57</f>
        <v>534.24</v>
      </c>
      <c r="D59" s="13"/>
    </row>
    <row r="60" spans="1:6" ht="5.85" customHeight="1" x14ac:dyDescent="0.2">
      <c r="D60" s="2"/>
    </row>
    <row r="61" spans="1:6" ht="15" x14ac:dyDescent="0.2">
      <c r="A61" s="14" t="s">
        <v>26</v>
      </c>
      <c r="D61" s="2"/>
    </row>
    <row r="62" spans="1:6" x14ac:dyDescent="0.2">
      <c r="D62" s="2"/>
    </row>
    <row r="63" spans="1:6" ht="20.25" x14ac:dyDescent="0.3">
      <c r="A63" s="48" t="s">
        <v>27</v>
      </c>
      <c r="B63" s="49"/>
      <c r="C63" s="49"/>
      <c r="D63" s="50"/>
    </row>
    <row r="64" spans="1:6" ht="6.6" customHeight="1" x14ac:dyDescent="0.2">
      <c r="D64" s="2"/>
    </row>
    <row r="65" spans="1:6" ht="15.75" x14ac:dyDescent="0.25">
      <c r="A65" s="3" t="s">
        <v>0</v>
      </c>
      <c r="D65" s="4">
        <v>295.22000000000003</v>
      </c>
    </row>
    <row r="66" spans="1:6" x14ac:dyDescent="0.2">
      <c r="A66" s="5" t="s">
        <v>1</v>
      </c>
      <c r="B66" s="6"/>
      <c r="C66" s="6"/>
      <c r="D66" s="7"/>
    </row>
    <row r="67" spans="1:6" x14ac:dyDescent="0.2">
      <c r="A67" s="8" t="s">
        <v>2</v>
      </c>
      <c r="C67" s="8" t="s">
        <v>21</v>
      </c>
      <c r="D67" s="9">
        <f>ROUNDDOWN(D65*0.6,2)</f>
        <v>177.13</v>
      </c>
    </row>
    <row r="68" spans="1:6" x14ac:dyDescent="0.2">
      <c r="A68" s="8" t="s">
        <v>4</v>
      </c>
      <c r="B68" s="53"/>
      <c r="C68" s="8" t="s">
        <v>5</v>
      </c>
      <c r="D68" s="9">
        <f>ROUNDDOWN(D65*0.25,2)</f>
        <v>73.8</v>
      </c>
    </row>
    <row r="69" spans="1:6" x14ac:dyDescent="0.2">
      <c r="A69" s="41" t="s">
        <v>28</v>
      </c>
      <c r="C69" s="41" t="s">
        <v>22</v>
      </c>
      <c r="D69" s="40">
        <f>ROUNDDOWN(D65*0.7*0.6,2)</f>
        <v>123.99</v>
      </c>
    </row>
    <row r="70" spans="1:6" x14ac:dyDescent="0.2">
      <c r="A70" s="41" t="s">
        <v>29</v>
      </c>
      <c r="C70" s="41" t="s">
        <v>23</v>
      </c>
      <c r="D70" s="40">
        <f>ROUNDDOWN(D65*0.7*0.25,2)</f>
        <v>51.66</v>
      </c>
    </row>
    <row r="71" spans="1:6" ht="5.85" customHeight="1" x14ac:dyDescent="0.2">
      <c r="D71" s="2"/>
    </row>
    <row r="72" spans="1:6" x14ac:dyDescent="0.2">
      <c r="A72" s="8" t="s">
        <v>6</v>
      </c>
      <c r="C72" s="8" t="s">
        <v>58</v>
      </c>
      <c r="D72" s="9">
        <f>3*ROUNDDOWN(D65*1.4,2)</f>
        <v>1239.9000000000001</v>
      </c>
      <c r="F72" s="52"/>
    </row>
    <row r="73" spans="1:6" ht="7.9" customHeight="1" thickBot="1" x14ac:dyDescent="0.25">
      <c r="D73" s="2"/>
    </row>
    <row r="74" spans="1:6" ht="24.6" customHeight="1" thickTop="1" thickBot="1" x14ac:dyDescent="0.3">
      <c r="A74" s="56" t="s">
        <v>7</v>
      </c>
      <c r="B74" s="57"/>
      <c r="C74" s="57"/>
      <c r="D74" s="58"/>
    </row>
    <row r="75" spans="1:6" ht="5.85" customHeight="1" thickTop="1" x14ac:dyDescent="0.2">
      <c r="D75" s="2"/>
    </row>
    <row r="76" spans="1:6" ht="57" customHeight="1" x14ac:dyDescent="0.2">
      <c r="A76" s="55" t="s">
        <v>66</v>
      </c>
      <c r="B76" s="55"/>
      <c r="C76" s="55" t="s">
        <v>34</v>
      </c>
      <c r="D76" s="55"/>
    </row>
    <row r="77" spans="1:6" ht="7.9" customHeight="1" thickBot="1" x14ac:dyDescent="0.25">
      <c r="D77" s="2"/>
    </row>
    <row r="78" spans="1:6" ht="19.5" thickTop="1" thickBot="1" x14ac:dyDescent="0.3">
      <c r="A78" s="3" t="s">
        <v>11</v>
      </c>
      <c r="B78" s="11"/>
      <c r="C78" s="12">
        <v>700</v>
      </c>
      <c r="D78" s="13"/>
    </row>
    <row r="79" spans="1:6" ht="16.5" thickTop="1" thickBot="1" x14ac:dyDescent="0.25">
      <c r="A79" s="14" t="s">
        <v>2</v>
      </c>
      <c r="B79" s="15"/>
      <c r="C79" s="14">
        <f>-D69</f>
        <v>-123.99</v>
      </c>
      <c r="D79" s="13"/>
    </row>
    <row r="80" spans="1:6" ht="19.5" thickTop="1" thickBot="1" x14ac:dyDescent="0.3">
      <c r="A80" s="19" t="s">
        <v>12</v>
      </c>
      <c r="B80" s="17">
        <v>1</v>
      </c>
      <c r="C80" s="19">
        <f>-B80*D70</f>
        <v>-51.66</v>
      </c>
      <c r="D80" s="42"/>
    </row>
    <row r="81" spans="1:6" ht="19.5" thickTop="1" thickBot="1" x14ac:dyDescent="0.3">
      <c r="A81" s="19" t="s">
        <v>13</v>
      </c>
      <c r="B81" s="20"/>
      <c r="C81" s="21"/>
      <c r="D81" s="13"/>
    </row>
    <row r="82" spans="1:6" ht="18.75" thickBot="1" x14ac:dyDescent="0.3">
      <c r="A82" s="23" t="s">
        <v>15</v>
      </c>
      <c r="B82" s="24"/>
      <c r="C82" s="25">
        <f>ROUND(-(C79+C80)*(B82)/100,2)</f>
        <v>0</v>
      </c>
      <c r="D82" s="13"/>
    </row>
    <row r="83" spans="1:6" ht="16.5" thickTop="1" x14ac:dyDescent="0.25">
      <c r="A83" s="14" t="s">
        <v>14</v>
      </c>
      <c r="B83" s="22"/>
      <c r="C83" s="14">
        <f>IF(((C78+C79+C80+C81+C82)&lt;0),0,(C78+C79+C80+C81+C82))</f>
        <v>524.35</v>
      </c>
      <c r="D83" s="13"/>
    </row>
    <row r="84" spans="1:6" ht="15" x14ac:dyDescent="0.2">
      <c r="A84" s="8" t="s">
        <v>6</v>
      </c>
      <c r="B84" s="14"/>
      <c r="C84" s="19">
        <f>D72</f>
        <v>1239.9000000000001</v>
      </c>
      <c r="D84" s="13"/>
      <c r="F84" s="52"/>
    </row>
    <row r="85" spans="1:6" ht="15.75" x14ac:dyDescent="0.25">
      <c r="A85" s="26" t="str">
        <f>IF((C83&lt;=C84),"Rozdiel (ČM - NČ) je menší alebo rovný ako hranica pre tretinový systém","Rozdiel (ČM - NČ) je väčší ako hranica pre tretinový systémČ")</f>
        <v>Rozdiel (ČM - NČ) je menší alebo rovný ako hranica pre tretinový systém</v>
      </c>
      <c r="C85" s="27"/>
      <c r="D85" s="28"/>
    </row>
    <row r="86" spans="1:6" ht="16.5" thickBot="1" x14ac:dyDescent="0.3">
      <c r="A86" s="29" t="s">
        <v>16</v>
      </c>
      <c r="B86" s="30"/>
      <c r="C86" s="31">
        <f>IF((C83&lt;=D72),ROUNDDOWN((C83/3),2),ROUNDDOWN((D72/3),2))</f>
        <v>174.78</v>
      </c>
      <c r="D86" s="13"/>
    </row>
    <row r="87" spans="1:6" ht="15" x14ac:dyDescent="0.2">
      <c r="A87" s="32" t="s">
        <v>17</v>
      </c>
      <c r="B87" s="14"/>
      <c r="C87" s="33">
        <f>ROUND(IF((C83-C84)&gt;0,C83-C84,0),2)</f>
        <v>0</v>
      </c>
      <c r="D87" s="13"/>
    </row>
    <row r="88" spans="1:6" ht="15" x14ac:dyDescent="0.2">
      <c r="A88" s="34" t="s">
        <v>19</v>
      </c>
      <c r="B88" s="35"/>
      <c r="C88" s="36">
        <f>2*C86</f>
        <v>349.56</v>
      </c>
      <c r="D88" s="13"/>
    </row>
    <row r="89" spans="1:6" ht="5.85" customHeight="1" x14ac:dyDescent="0.2">
      <c r="D89" s="13"/>
    </row>
    <row r="90" spans="1:6" ht="18" x14ac:dyDescent="0.25">
      <c r="A90" s="37" t="s">
        <v>20</v>
      </c>
      <c r="B90" s="37"/>
      <c r="C90" s="38">
        <f>C87+C88</f>
        <v>349.56</v>
      </c>
      <c r="D90" s="13"/>
    </row>
    <row r="91" spans="1:6" ht="15.75" x14ac:dyDescent="0.25">
      <c r="A91" s="43"/>
      <c r="B91" s="43"/>
      <c r="C91" s="44"/>
      <c r="D91" s="13"/>
    </row>
  </sheetData>
  <mergeCells count="9">
    <mergeCell ref="A76:B76"/>
    <mergeCell ref="C76:D76"/>
    <mergeCell ref="A14:D14"/>
    <mergeCell ref="A74:D74"/>
    <mergeCell ref="A43:D43"/>
    <mergeCell ref="A45:B45"/>
    <mergeCell ref="C45:D45"/>
    <mergeCell ref="A16:B16"/>
    <mergeCell ref="C16:D16"/>
  </mergeCells>
  <pageMargins left="0.59055118110236227" right="0.59055118110236227" top="0.78740157480314965" bottom="0.39370078740157483" header="0" footer="0"/>
  <pageSetup paperSize="9" fitToWidth="0" fitToHeight="0" orientation="portrait" r:id="rId1"/>
  <headerFooter alignWithMargins="0"/>
  <rowBreaks count="2" manualBreakCount="2">
    <brk id="33" max="16383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zoomScaleNormal="100" zoomScaleSheetLayoutView="100" workbookViewId="0">
      <pane ySplit="1" topLeftCell="A2" activePane="bottomLeft" state="frozen"/>
      <selection pane="bottomLeft" activeCell="B3" sqref="A2:B3"/>
    </sheetView>
  </sheetViews>
  <sheetFormatPr defaultColWidth="8.85546875" defaultRowHeight="12.75" x14ac:dyDescent="0.2"/>
  <cols>
    <col min="1" max="1" width="28.7109375" style="1" customWidth="1"/>
    <col min="2" max="2" width="27.7109375" style="1" customWidth="1"/>
    <col min="3" max="3" width="24.7109375" style="1" customWidth="1"/>
    <col min="4" max="4" width="12.7109375" style="1" customWidth="1"/>
    <col min="5" max="5" width="14.7109375" style="1" customWidth="1"/>
    <col min="6" max="16384" width="8.85546875" style="1"/>
  </cols>
  <sheetData>
    <row r="1" spans="1:6" ht="25.15" customHeight="1" x14ac:dyDescent="0.3">
      <c r="A1" s="45" t="s">
        <v>35</v>
      </c>
      <c r="B1" s="46"/>
      <c r="C1" s="46"/>
      <c r="D1" s="47"/>
    </row>
    <row r="2" spans="1:6" x14ac:dyDescent="0.2">
      <c r="D2" s="2"/>
    </row>
    <row r="4" spans="1:6" ht="6.6" customHeight="1" x14ac:dyDescent="0.2"/>
    <row r="5" spans="1:6" ht="25.15" customHeight="1" x14ac:dyDescent="0.3">
      <c r="A5" s="48" t="s">
        <v>9</v>
      </c>
      <c r="B5" s="49"/>
      <c r="C5" s="49"/>
      <c r="D5" s="50"/>
    </row>
    <row r="6" spans="1:6" ht="6.6" customHeight="1" x14ac:dyDescent="0.2">
      <c r="D6" s="2"/>
    </row>
    <row r="7" spans="1:6" ht="16.5" customHeight="1" x14ac:dyDescent="0.25">
      <c r="A7" s="3" t="s">
        <v>0</v>
      </c>
      <c r="D7" s="4">
        <v>295.22000000000003</v>
      </c>
    </row>
    <row r="8" spans="1:6" ht="16.149999999999999" customHeight="1" x14ac:dyDescent="0.2">
      <c r="A8" s="5" t="s">
        <v>1</v>
      </c>
      <c r="B8" s="6"/>
      <c r="C8" s="6"/>
      <c r="D8" s="7"/>
    </row>
    <row r="9" spans="1:6" ht="15.95" customHeight="1" x14ac:dyDescent="0.2">
      <c r="A9" s="8" t="s">
        <v>2</v>
      </c>
      <c r="C9" s="8" t="s">
        <v>55</v>
      </c>
      <c r="D9" s="9">
        <f>ROUNDDOWN(D7*1.4,2)</f>
        <v>413.3</v>
      </c>
      <c r="F9" s="52"/>
    </row>
    <row r="10" spans="1:6" ht="15.95" customHeight="1" x14ac:dyDescent="0.2">
      <c r="A10" s="8" t="s">
        <v>4</v>
      </c>
      <c r="C10" s="8" t="s">
        <v>59</v>
      </c>
      <c r="D10" s="9">
        <f>0.5*D9</f>
        <v>206.65</v>
      </c>
      <c r="F10" s="52"/>
    </row>
    <row r="11" spans="1:6" ht="6.6" customHeight="1" x14ac:dyDescent="0.2">
      <c r="C11" s="53"/>
      <c r="D11" s="2"/>
    </row>
    <row r="12" spans="1:6" ht="15.95" customHeight="1" x14ac:dyDescent="0.2">
      <c r="A12" s="8" t="s">
        <v>6</v>
      </c>
      <c r="C12" s="8" t="s">
        <v>58</v>
      </c>
      <c r="D12" s="9">
        <f>3*D9</f>
        <v>1239.9000000000001</v>
      </c>
      <c r="F12" s="52"/>
    </row>
    <row r="13" spans="1:6" ht="6.6" customHeight="1" thickBot="1" x14ac:dyDescent="0.25">
      <c r="D13" s="2"/>
    </row>
    <row r="14" spans="1:6" ht="24.6" customHeight="1" thickTop="1" thickBot="1" x14ac:dyDescent="0.3">
      <c r="A14" s="56" t="s">
        <v>7</v>
      </c>
      <c r="B14" s="57"/>
      <c r="C14" s="57"/>
      <c r="D14" s="58"/>
    </row>
    <row r="15" spans="1:6" ht="6.6" customHeight="1" thickTop="1" x14ac:dyDescent="0.2">
      <c r="D15" s="2"/>
    </row>
    <row r="16" spans="1:6" ht="30.2" customHeight="1" x14ac:dyDescent="0.2">
      <c r="A16" s="55" t="s">
        <v>63</v>
      </c>
      <c r="B16" s="55"/>
      <c r="C16" s="55" t="s">
        <v>62</v>
      </c>
      <c r="D16" s="55"/>
    </row>
    <row r="17" spans="1:4" ht="6.6" customHeight="1" thickBot="1" x14ac:dyDescent="0.25">
      <c r="D17" s="2"/>
    </row>
    <row r="18" spans="1:4" ht="19.5" thickTop="1" thickBot="1" x14ac:dyDescent="0.3">
      <c r="A18" s="3" t="s">
        <v>11</v>
      </c>
      <c r="B18" s="11"/>
      <c r="C18" s="12">
        <v>867.9</v>
      </c>
      <c r="D18" s="13"/>
    </row>
    <row r="19" spans="1:4" ht="16.5" thickTop="1" thickBot="1" x14ac:dyDescent="0.25">
      <c r="A19" s="14" t="s">
        <v>2</v>
      </c>
      <c r="B19" s="15"/>
      <c r="C19" s="14">
        <f>ROUNDDOWN(-D9,2)</f>
        <v>-413.3</v>
      </c>
      <c r="D19" s="13"/>
    </row>
    <row r="20" spans="1:4" ht="19.5" thickTop="1" thickBot="1" x14ac:dyDescent="0.3">
      <c r="A20" s="16" t="s">
        <v>12</v>
      </c>
      <c r="B20" s="17">
        <v>3</v>
      </c>
      <c r="C20" s="18">
        <f>ROUNDDOWN((-B20*D10),2)</f>
        <v>-619.95000000000005</v>
      </c>
      <c r="D20" s="13"/>
    </row>
    <row r="21" spans="1:4" ht="19.5" thickTop="1" thickBot="1" x14ac:dyDescent="0.3">
      <c r="A21" s="19" t="s">
        <v>24</v>
      </c>
      <c r="B21" s="20"/>
      <c r="C21" s="21"/>
      <c r="D21" s="13"/>
    </row>
    <row r="22" spans="1:4" ht="18.75" thickBot="1" x14ac:dyDescent="0.3">
      <c r="A22" s="23" t="s">
        <v>25</v>
      </c>
      <c r="B22" s="24"/>
      <c r="C22" s="25">
        <f>ROUND(-(C19+C20)*(B22)/100,2)</f>
        <v>0</v>
      </c>
      <c r="D22" s="13"/>
    </row>
    <row r="23" spans="1:4" ht="16.5" thickTop="1" x14ac:dyDescent="0.25">
      <c r="A23" s="14" t="s">
        <v>14</v>
      </c>
      <c r="B23" s="22"/>
      <c r="C23" s="14">
        <f>IF(((C18+C19+C20+C21+C22)&lt;0),0,(C18+C19+C20+C21+C22))</f>
        <v>0</v>
      </c>
      <c r="D23" s="13"/>
    </row>
    <row r="24" spans="1:4" ht="15" x14ac:dyDescent="0.2">
      <c r="A24" s="8" t="s">
        <v>6</v>
      </c>
      <c r="B24" s="14"/>
      <c r="C24" s="19">
        <f>D12</f>
        <v>1239.9000000000001</v>
      </c>
      <c r="D24" s="28"/>
    </row>
    <row r="25" spans="1:4" ht="15.75" x14ac:dyDescent="0.25">
      <c r="A25" s="26" t="str">
        <f>IF((C23&lt;=C24),"Rozdiel (ČM - NČ) je menší alebo rovný ako hranica pre tretinový systém","Rozdiel (ČM - NČ) je väčší ako hranica pre tretinový systém")</f>
        <v>Rozdiel (ČM - NČ) je menší alebo rovný ako hranica pre tretinový systém</v>
      </c>
      <c r="C25" s="27"/>
      <c r="D25" s="13"/>
    </row>
    <row r="26" spans="1:4" ht="16.5" thickBot="1" x14ac:dyDescent="0.3">
      <c r="A26" s="29" t="s">
        <v>16</v>
      </c>
      <c r="B26" s="30"/>
      <c r="C26" s="31">
        <f>IF((C23&lt;=D12),ROUNDDOWN((C23/3),2),ROUNDDOWN((D12/3),2))</f>
        <v>0</v>
      </c>
      <c r="D26" s="13"/>
    </row>
    <row r="27" spans="1:4" ht="15" x14ac:dyDescent="0.2">
      <c r="A27" s="32" t="s">
        <v>17</v>
      </c>
      <c r="B27" s="14"/>
      <c r="C27" s="33">
        <f>ROUND(IF((C23-C24)&gt;0,C23-C24,0),2)</f>
        <v>0</v>
      </c>
      <c r="D27" s="13"/>
    </row>
    <row r="28" spans="1:4" ht="15" x14ac:dyDescent="0.2">
      <c r="A28" s="34" t="s">
        <v>18</v>
      </c>
      <c r="B28" s="35"/>
      <c r="C28" s="36">
        <f>C26</f>
        <v>0</v>
      </c>
      <c r="D28" s="13"/>
    </row>
    <row r="29" spans="1:4" ht="5.85" customHeight="1" x14ac:dyDescent="0.2">
      <c r="D29" s="13"/>
    </row>
    <row r="30" spans="1:4" ht="18" x14ac:dyDescent="0.25">
      <c r="A30" s="37" t="s">
        <v>20</v>
      </c>
      <c r="B30" s="37"/>
      <c r="C30" s="38">
        <f>C27+C28</f>
        <v>0</v>
      </c>
      <c r="D30" s="13"/>
    </row>
    <row r="31" spans="1:4" ht="5.85" customHeight="1" x14ac:dyDescent="0.2">
      <c r="D31" s="2"/>
    </row>
    <row r="32" spans="1:4" ht="15" x14ac:dyDescent="0.2">
      <c r="A32" s="14" t="s">
        <v>26</v>
      </c>
      <c r="B32" s="14"/>
      <c r="C32" s="39"/>
      <c r="D32" s="2"/>
    </row>
    <row r="33" spans="1:6" x14ac:dyDescent="0.2">
      <c r="D33" s="2"/>
    </row>
    <row r="34" spans="1:6" ht="20.25" x14ac:dyDescent="0.3">
      <c r="A34" s="48" t="s">
        <v>10</v>
      </c>
      <c r="B34" s="49"/>
      <c r="C34" s="49"/>
      <c r="D34" s="50"/>
    </row>
    <row r="35" spans="1:6" ht="7.9" customHeight="1" x14ac:dyDescent="0.2">
      <c r="D35" s="2"/>
    </row>
    <row r="36" spans="1:6" ht="15.75" x14ac:dyDescent="0.25">
      <c r="A36" s="3" t="s">
        <v>0</v>
      </c>
      <c r="D36" s="4">
        <v>295.22000000000003</v>
      </c>
    </row>
    <row r="37" spans="1:6" x14ac:dyDescent="0.2">
      <c r="A37" s="5" t="s">
        <v>1</v>
      </c>
      <c r="B37" s="6"/>
      <c r="C37" s="6"/>
      <c r="D37" s="7"/>
    </row>
    <row r="38" spans="1:6" x14ac:dyDescent="0.2">
      <c r="A38" s="8" t="s">
        <v>2</v>
      </c>
      <c r="C38" s="8" t="s">
        <v>3</v>
      </c>
      <c r="D38" s="9">
        <f>ROUNDDOWN(D36*1,2)</f>
        <v>295.22000000000003</v>
      </c>
    </row>
    <row r="39" spans="1:6" x14ac:dyDescent="0.2">
      <c r="A39" s="8" t="s">
        <v>4</v>
      </c>
      <c r="C39" s="8" t="s">
        <v>60</v>
      </c>
      <c r="D39" s="9">
        <f>ROUNDDOWN(0.5*ROUNDDOWN(D36*1,2),2)</f>
        <v>147.61000000000001</v>
      </c>
      <c r="F39" s="52"/>
    </row>
    <row r="40" spans="1:6" ht="7.15" customHeight="1" x14ac:dyDescent="0.2">
      <c r="C40" s="53"/>
      <c r="D40" s="2"/>
    </row>
    <row r="41" spans="1:6" x14ac:dyDescent="0.2">
      <c r="A41" s="8" t="s">
        <v>6</v>
      </c>
      <c r="C41" s="8" t="s">
        <v>58</v>
      </c>
      <c r="D41" s="9">
        <f>3*ROUNDDOWN(D36*1.4,2)</f>
        <v>1239.9000000000001</v>
      </c>
      <c r="F41" s="52"/>
    </row>
    <row r="42" spans="1:6" ht="6.6" customHeight="1" thickBot="1" x14ac:dyDescent="0.25">
      <c r="D42" s="2"/>
    </row>
    <row r="43" spans="1:6" ht="24.6" customHeight="1" thickTop="1" thickBot="1" x14ac:dyDescent="0.3">
      <c r="A43" s="56" t="s">
        <v>7</v>
      </c>
      <c r="B43" s="57"/>
      <c r="C43" s="57"/>
      <c r="D43" s="58"/>
    </row>
    <row r="44" spans="1:6" ht="6.6" customHeight="1" thickTop="1" x14ac:dyDescent="0.2">
      <c r="D44" s="2"/>
    </row>
    <row r="45" spans="1:6" ht="85.15" customHeight="1" x14ac:dyDescent="0.2">
      <c r="A45" s="55" t="s">
        <v>65</v>
      </c>
      <c r="B45" s="55"/>
      <c r="C45" s="55" t="s">
        <v>33</v>
      </c>
      <c r="D45" s="55"/>
    </row>
    <row r="46" spans="1:6" ht="6.6" customHeight="1" thickBot="1" x14ac:dyDescent="0.25">
      <c r="D46" s="2"/>
    </row>
    <row r="47" spans="1:6" ht="19.5" thickTop="1" thickBot="1" x14ac:dyDescent="0.3">
      <c r="A47" s="3" t="s">
        <v>11</v>
      </c>
      <c r="B47" s="11"/>
      <c r="C47" s="12">
        <v>270</v>
      </c>
      <c r="D47" s="13"/>
    </row>
    <row r="48" spans="1:6" ht="16.5" thickTop="1" thickBot="1" x14ac:dyDescent="0.25">
      <c r="A48" s="14" t="s">
        <v>2</v>
      </c>
      <c r="B48" s="15"/>
      <c r="C48" s="14">
        <f>ROUNDDOWN(-D38,2)</f>
        <v>-295.22000000000003</v>
      </c>
      <c r="D48" s="13"/>
    </row>
    <row r="49" spans="1:4" ht="19.5" thickTop="1" thickBot="1" x14ac:dyDescent="0.3">
      <c r="A49" s="19" t="s">
        <v>12</v>
      </c>
      <c r="B49" s="17"/>
      <c r="C49" s="19">
        <f>ROUNDDOWN((-B49*D39),2)</f>
        <v>0</v>
      </c>
      <c r="D49" s="13"/>
    </row>
    <row r="50" spans="1:4" ht="19.5" thickTop="1" thickBot="1" x14ac:dyDescent="0.3">
      <c r="A50" s="19" t="s">
        <v>24</v>
      </c>
      <c r="B50" s="20"/>
      <c r="C50" s="21"/>
      <c r="D50" s="13"/>
    </row>
    <row r="51" spans="1:4" ht="18.75" thickBot="1" x14ac:dyDescent="0.3">
      <c r="A51" s="23" t="s">
        <v>25</v>
      </c>
      <c r="B51" s="24"/>
      <c r="C51" s="25">
        <f>ROUND(-(C48+C49)*(B51)/100,2)</f>
        <v>0</v>
      </c>
      <c r="D51" s="13"/>
    </row>
    <row r="52" spans="1:4" ht="16.5" thickTop="1" x14ac:dyDescent="0.25">
      <c r="A52" s="14" t="s">
        <v>14</v>
      </c>
      <c r="B52" s="22"/>
      <c r="C52" s="14">
        <f>IF(((C47+C48+C49+C50+C51)&lt;0),0,(C47+C48+C49+C50+C51))</f>
        <v>0</v>
      </c>
      <c r="D52" s="13"/>
    </row>
    <row r="53" spans="1:4" ht="15" x14ac:dyDescent="0.2">
      <c r="A53" s="8" t="s">
        <v>6</v>
      </c>
      <c r="B53" s="14"/>
      <c r="C53" s="19">
        <f>D41</f>
        <v>1239.9000000000001</v>
      </c>
      <c r="D53" s="28"/>
    </row>
    <row r="54" spans="1:4" ht="15.75" x14ac:dyDescent="0.25">
      <c r="A54" s="26" t="str">
        <f>IF((C52&lt;=C53),"Rozdiel (ČM - NČ) je menší alebo rovný ako hranica pre tretinový systém","Rozdiel (ČM - NČ) je väčší ako hranica pre tretinový systém")</f>
        <v>Rozdiel (ČM - NČ) je menší alebo rovný ako hranica pre tretinový systém</v>
      </c>
      <c r="C54" s="27"/>
      <c r="D54" s="13"/>
    </row>
    <row r="55" spans="1:4" ht="16.5" thickBot="1" x14ac:dyDescent="0.3">
      <c r="A55" s="29" t="s">
        <v>16</v>
      </c>
      <c r="B55" s="30"/>
      <c r="C55" s="31">
        <f>IF((C52&lt;=D41),ROUNDDOWN((C52/3),2),ROUNDDOWN((D41/3),2))</f>
        <v>0</v>
      </c>
      <c r="D55" s="13"/>
    </row>
    <row r="56" spans="1:4" ht="15" x14ac:dyDescent="0.2">
      <c r="A56" s="32" t="s">
        <v>17</v>
      </c>
      <c r="B56" s="14"/>
      <c r="C56" s="33">
        <f>ROUND(IF((C52-C53)&gt;0,C52-C53,0),2)</f>
        <v>0</v>
      </c>
      <c r="D56" s="13"/>
    </row>
    <row r="57" spans="1:4" ht="15" x14ac:dyDescent="0.2">
      <c r="A57" s="34" t="s">
        <v>19</v>
      </c>
      <c r="B57" s="35"/>
      <c r="C57" s="36">
        <f>2*C55</f>
        <v>0</v>
      </c>
      <c r="D57" s="13"/>
    </row>
    <row r="58" spans="1:4" ht="8.4499999999999993" customHeight="1" x14ac:dyDescent="0.2">
      <c r="D58" s="13"/>
    </row>
    <row r="59" spans="1:4" ht="18" x14ac:dyDescent="0.25">
      <c r="A59" s="37" t="s">
        <v>20</v>
      </c>
      <c r="B59" s="37"/>
      <c r="C59" s="38">
        <f>C56+C57</f>
        <v>0</v>
      </c>
      <c r="D59" s="13"/>
    </row>
    <row r="60" spans="1:4" ht="7.9" customHeight="1" x14ac:dyDescent="0.2">
      <c r="D60" s="2"/>
    </row>
    <row r="61" spans="1:4" ht="15" x14ac:dyDescent="0.2">
      <c r="A61" s="14" t="s">
        <v>26</v>
      </c>
      <c r="D61" s="2"/>
    </row>
    <row r="62" spans="1:4" x14ac:dyDescent="0.2">
      <c r="D62" s="2"/>
    </row>
    <row r="63" spans="1:4" ht="20.25" x14ac:dyDescent="0.3">
      <c r="A63" s="48" t="s">
        <v>27</v>
      </c>
      <c r="B63" s="49"/>
      <c r="C63" s="49"/>
      <c r="D63" s="50"/>
    </row>
    <row r="64" spans="1:4" ht="7.15" customHeight="1" x14ac:dyDescent="0.2">
      <c r="D64" s="2"/>
    </row>
    <row r="65" spans="1:6" ht="15.75" x14ac:dyDescent="0.25">
      <c r="A65" s="3" t="s">
        <v>0</v>
      </c>
      <c r="D65" s="4">
        <v>295.22000000000003</v>
      </c>
    </row>
    <row r="66" spans="1:6" x14ac:dyDescent="0.2">
      <c r="A66" s="5" t="s">
        <v>1</v>
      </c>
      <c r="B66" s="6"/>
      <c r="C66" s="6"/>
      <c r="D66" s="7"/>
    </row>
    <row r="67" spans="1:6" x14ac:dyDescent="0.2">
      <c r="A67" s="8" t="s">
        <v>2</v>
      </c>
      <c r="C67" s="8" t="s">
        <v>21</v>
      </c>
      <c r="D67" s="9">
        <f>ROUNDDOWN(D65*0.6,2)</f>
        <v>177.13</v>
      </c>
    </row>
    <row r="68" spans="1:6" x14ac:dyDescent="0.2">
      <c r="A68" s="8" t="s">
        <v>4</v>
      </c>
      <c r="C68" s="8" t="s">
        <v>8</v>
      </c>
      <c r="D68" s="9">
        <f>ROUNDDOWN(D65*0.5,2)</f>
        <v>147.61000000000001</v>
      </c>
      <c r="F68" s="52"/>
    </row>
    <row r="69" spans="1:6" x14ac:dyDescent="0.2">
      <c r="A69" s="41" t="s">
        <v>28</v>
      </c>
      <c r="C69" s="41" t="s">
        <v>22</v>
      </c>
      <c r="D69" s="40">
        <f>ROUNDDOWN(D65*0.42,2)</f>
        <v>123.99</v>
      </c>
    </row>
    <row r="70" spans="1:6" x14ac:dyDescent="0.2">
      <c r="A70" s="41" t="s">
        <v>29</v>
      </c>
      <c r="C70" s="8" t="s">
        <v>61</v>
      </c>
      <c r="D70" s="40">
        <f>ROUNDDOWN(D65*0.7*0.5,2)</f>
        <v>103.32</v>
      </c>
      <c r="F70" s="52"/>
    </row>
    <row r="71" spans="1:6" ht="7.15" customHeight="1" x14ac:dyDescent="0.2">
      <c r="C71" s="54"/>
      <c r="D71" s="2"/>
    </row>
    <row r="72" spans="1:6" x14ac:dyDescent="0.2">
      <c r="A72" s="8" t="s">
        <v>6</v>
      </c>
      <c r="C72" s="8" t="s">
        <v>58</v>
      </c>
      <c r="D72" s="9">
        <f>3*ROUNDDOWN(D65*1.4,2)</f>
        <v>1239.9000000000001</v>
      </c>
      <c r="F72" s="52"/>
    </row>
    <row r="73" spans="1:6" ht="6.6" customHeight="1" thickBot="1" x14ac:dyDescent="0.25">
      <c r="D73" s="2"/>
    </row>
    <row r="74" spans="1:6" ht="24.6" customHeight="1" thickTop="1" thickBot="1" x14ac:dyDescent="0.3">
      <c r="A74" s="56" t="s">
        <v>7</v>
      </c>
      <c r="B74" s="57"/>
      <c r="C74" s="57"/>
      <c r="D74" s="58"/>
    </row>
    <row r="75" spans="1:6" ht="6.6" customHeight="1" thickTop="1" x14ac:dyDescent="0.2">
      <c r="D75" s="2"/>
    </row>
    <row r="76" spans="1:6" ht="55.9" customHeight="1" x14ac:dyDescent="0.2">
      <c r="A76" s="55" t="s">
        <v>66</v>
      </c>
      <c r="B76" s="55"/>
      <c r="C76" s="55" t="s">
        <v>34</v>
      </c>
      <c r="D76" s="55"/>
    </row>
    <row r="77" spans="1:6" ht="5.85" customHeight="1" thickBot="1" x14ac:dyDescent="0.25">
      <c r="D77" s="2"/>
    </row>
    <row r="78" spans="1:6" ht="19.5" thickTop="1" thickBot="1" x14ac:dyDescent="0.3">
      <c r="A78" s="3" t="s">
        <v>11</v>
      </c>
      <c r="B78" s="11"/>
      <c r="C78" s="12">
        <v>235.6</v>
      </c>
      <c r="D78" s="13"/>
    </row>
    <row r="79" spans="1:6" ht="16.5" thickTop="1" thickBot="1" x14ac:dyDescent="0.25">
      <c r="A79" s="14" t="s">
        <v>2</v>
      </c>
      <c r="B79" s="15"/>
      <c r="C79" s="14">
        <f>-D69</f>
        <v>-123.99</v>
      </c>
      <c r="D79" s="13"/>
    </row>
    <row r="80" spans="1:6" ht="19.5" thickTop="1" thickBot="1" x14ac:dyDescent="0.3">
      <c r="A80" s="19" t="s">
        <v>12</v>
      </c>
      <c r="B80" s="17"/>
      <c r="C80" s="19">
        <f>-B80*D70</f>
        <v>0</v>
      </c>
      <c r="D80" s="42"/>
    </row>
    <row r="81" spans="1:4" ht="19.5" thickTop="1" thickBot="1" x14ac:dyDescent="0.3">
      <c r="A81" s="19" t="s">
        <v>13</v>
      </c>
      <c r="B81" s="20"/>
      <c r="C81" s="21"/>
      <c r="D81" s="13"/>
    </row>
    <row r="82" spans="1:4" ht="18.75" thickBot="1" x14ac:dyDescent="0.3">
      <c r="A82" s="23" t="s">
        <v>15</v>
      </c>
      <c r="B82" s="24"/>
      <c r="C82" s="25">
        <f>ROUND(-(C79+C80)*(B82)/100,2)</f>
        <v>0</v>
      </c>
      <c r="D82" s="13"/>
    </row>
    <row r="83" spans="1:4" ht="16.5" thickTop="1" x14ac:dyDescent="0.25">
      <c r="A83" s="14" t="s">
        <v>14</v>
      </c>
      <c r="B83" s="22"/>
      <c r="C83" s="14">
        <f>IF(((C78+C79+C80+C81+C82)&lt;0),0,(C78+C79+C80+C81+C82))</f>
        <v>111.61</v>
      </c>
      <c r="D83" s="13"/>
    </row>
    <row r="84" spans="1:4" ht="15" x14ac:dyDescent="0.2">
      <c r="A84" s="8" t="s">
        <v>6</v>
      </c>
      <c r="B84" s="14"/>
      <c r="C84" s="19">
        <f>D72</f>
        <v>1239.9000000000001</v>
      </c>
      <c r="D84" s="13"/>
    </row>
    <row r="85" spans="1:4" ht="15.75" x14ac:dyDescent="0.25">
      <c r="A85" s="26" t="str">
        <f>IF((C83&lt;=C84),"Rozdiel (ČM - NČ) je menší alebo rovný ako hranica pre tretinový systém","Rozdiel (ČM - NČ) je väčší ako hranica pre tretinový systém")</f>
        <v>Rozdiel (ČM - NČ) je menší alebo rovný ako hranica pre tretinový systém</v>
      </c>
      <c r="C85" s="27"/>
      <c r="D85" s="28"/>
    </row>
    <row r="86" spans="1:4" ht="16.5" thickBot="1" x14ac:dyDescent="0.3">
      <c r="A86" s="29" t="s">
        <v>16</v>
      </c>
      <c r="B86" s="30"/>
      <c r="C86" s="31">
        <f>IF((C83&lt;=D72),ROUNDDOWN((C83/3),2),ROUNDDOWN((D72/3),2))</f>
        <v>37.200000000000003</v>
      </c>
      <c r="D86" s="13"/>
    </row>
    <row r="87" spans="1:4" ht="15" x14ac:dyDescent="0.2">
      <c r="A87" s="32" t="s">
        <v>17</v>
      </c>
      <c r="B87" s="14"/>
      <c r="C87" s="33">
        <f>ROUND(IF((C83-C84)&gt;0,C83-C84,0),2)</f>
        <v>0</v>
      </c>
      <c r="D87" s="13"/>
    </row>
    <row r="88" spans="1:4" ht="15" x14ac:dyDescent="0.2">
      <c r="A88" s="34" t="s">
        <v>19</v>
      </c>
      <c r="B88" s="35"/>
      <c r="C88" s="36">
        <f>2*C86</f>
        <v>74.400000000000006</v>
      </c>
      <c r="D88" s="13"/>
    </row>
    <row r="89" spans="1:4" ht="5.85" customHeight="1" x14ac:dyDescent="0.2">
      <c r="D89" s="13"/>
    </row>
    <row r="90" spans="1:4" ht="18" x14ac:dyDescent="0.25">
      <c r="A90" s="37" t="s">
        <v>20</v>
      </c>
      <c r="B90" s="37"/>
      <c r="C90" s="38">
        <f>C87+C88</f>
        <v>74.400000000000006</v>
      </c>
      <c r="D90" s="13"/>
    </row>
    <row r="91" spans="1:4" ht="6.6" customHeight="1" x14ac:dyDescent="0.25">
      <c r="A91" s="43"/>
      <c r="B91" s="43"/>
      <c r="C91" s="44"/>
      <c r="D91" s="13"/>
    </row>
    <row r="92" spans="1:4" x14ac:dyDescent="0.2">
      <c r="D92" s="2"/>
    </row>
    <row r="93" spans="1:4" x14ac:dyDescent="0.2">
      <c r="A93" s="51" t="s">
        <v>53</v>
      </c>
      <c r="C93" s="51" t="s">
        <v>45</v>
      </c>
    </row>
    <row r="94" spans="1:4" x14ac:dyDescent="0.2">
      <c r="A94" s="1" t="s">
        <v>36</v>
      </c>
      <c r="C94" s="1" t="s">
        <v>36</v>
      </c>
    </row>
    <row r="95" spans="1:4" x14ac:dyDescent="0.2">
      <c r="A95" s="1" t="s">
        <v>37</v>
      </c>
      <c r="C95" s="1" t="s">
        <v>37</v>
      </c>
    </row>
    <row r="96" spans="1:4" x14ac:dyDescent="0.2">
      <c r="A96" s="1" t="s">
        <v>38</v>
      </c>
      <c r="C96" s="1" t="s">
        <v>38</v>
      </c>
    </row>
    <row r="97" spans="1:3" x14ac:dyDescent="0.2">
      <c r="A97" s="1" t="s">
        <v>39</v>
      </c>
      <c r="C97" s="1" t="s">
        <v>46</v>
      </c>
    </row>
    <row r="98" spans="1:3" x14ac:dyDescent="0.2">
      <c r="A98" s="1" t="s">
        <v>40</v>
      </c>
      <c r="C98" s="1" t="s">
        <v>40</v>
      </c>
    </row>
    <row r="99" spans="1:3" x14ac:dyDescent="0.2">
      <c r="A99" s="1" t="s">
        <v>41</v>
      </c>
      <c r="C99" s="1" t="s">
        <v>47</v>
      </c>
    </row>
    <row r="100" spans="1:3" x14ac:dyDescent="0.2">
      <c r="A100" s="1" t="s">
        <v>42</v>
      </c>
      <c r="C100" s="1" t="s">
        <v>48</v>
      </c>
    </row>
    <row r="101" spans="1:3" x14ac:dyDescent="0.2">
      <c r="A101" s="1" t="s">
        <v>43</v>
      </c>
      <c r="C101" s="1" t="s">
        <v>49</v>
      </c>
    </row>
    <row r="102" spans="1:3" x14ac:dyDescent="0.2">
      <c r="A102" s="1" t="s">
        <v>44</v>
      </c>
      <c r="C102" s="1" t="s">
        <v>50</v>
      </c>
    </row>
    <row r="103" spans="1:3" ht="45.6" customHeight="1" x14ac:dyDescent="0.2">
      <c r="A103" s="55" t="s">
        <v>52</v>
      </c>
      <c r="B103" s="55"/>
      <c r="C103" s="10" t="s">
        <v>51</v>
      </c>
    </row>
  </sheetData>
  <mergeCells count="10">
    <mergeCell ref="A103:B103"/>
    <mergeCell ref="A74:D74"/>
    <mergeCell ref="A14:D14"/>
    <mergeCell ref="A43:D43"/>
    <mergeCell ref="A16:B16"/>
    <mergeCell ref="C16:D16"/>
    <mergeCell ref="A45:B45"/>
    <mergeCell ref="C45:D45"/>
    <mergeCell ref="A76:B76"/>
    <mergeCell ref="C76:D76"/>
  </mergeCells>
  <printOptions horizontalCentered="1"/>
  <pageMargins left="0.59055118110236227" right="0.59055118110236227" top="0.78740157480314965" bottom="0.39370078740157483" header="0" footer="0"/>
  <pageSetup paperSize="9" fitToWidth="0" fitToHeight="0" pageOrder="overThenDown" orientation="portrait" r:id="rId1"/>
  <headerFooter alignWithMargins="0"/>
  <rowBreaks count="2" manualBreakCount="2">
    <brk id="33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Exekúcie bežného zamestnanca</vt:lpstr>
      <vt:lpstr>Exekúcie poberateľov dôchodku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Lapšová Martina</dc:creator>
  <cp:lastModifiedBy>administrator</cp:lastModifiedBy>
  <cp:lastPrinted>2017-03-09T16:48:03Z</cp:lastPrinted>
  <dcterms:created xsi:type="dcterms:W3CDTF">2016-12-07T08:08:35Z</dcterms:created>
  <dcterms:modified xsi:type="dcterms:W3CDTF">2026-05-28T08:41:04Z</dcterms:modified>
</cp:coreProperties>
</file>